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hangcd\Desktop\"/>
    </mc:Choice>
  </mc:AlternateContent>
  <bookViews>
    <workbookView xWindow="0" yWindow="0" windowWidth="20490" windowHeight="7665"/>
  </bookViews>
  <sheets>
    <sheet name="قیمت تمام شده چسب ساد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K14" i="1" l="1"/>
  <c r="K12" i="1"/>
  <c r="K11" i="1"/>
  <c r="K10" i="1"/>
  <c r="K6" i="1"/>
  <c r="K5" i="1"/>
  <c r="H9" i="1" l="1"/>
  <c r="C7" i="1" l="1"/>
  <c r="E7" i="1" s="1"/>
  <c r="C6" i="1"/>
  <c r="E6" i="1" s="1"/>
  <c r="C5" i="1"/>
  <c r="C3" i="1"/>
  <c r="D6" i="1" l="1"/>
  <c r="I9" i="1"/>
  <c r="G10" i="1"/>
  <c r="H10" i="1" s="1"/>
  <c r="G9" i="1"/>
  <c r="G6" i="1"/>
  <c r="E5" i="1"/>
  <c r="D4" i="1"/>
  <c r="E4" i="1"/>
  <c r="G7" i="1"/>
  <c r="H7" i="1" s="1"/>
  <c r="E10" i="1"/>
  <c r="J10" i="1" s="1"/>
  <c r="E11" i="1"/>
  <c r="I11" i="1" s="1"/>
  <c r="E12" i="1"/>
  <c r="I12" i="1" s="1"/>
  <c r="E14" i="1"/>
  <c r="G14" i="1" s="1"/>
  <c r="H14" i="1" s="1"/>
  <c r="D3" i="1"/>
  <c r="J4" i="1" l="1"/>
  <c r="K4" i="1"/>
  <c r="G4" i="1"/>
  <c r="H4" i="1"/>
  <c r="H6" i="1"/>
  <c r="J11" i="1"/>
  <c r="J5" i="1"/>
  <c r="I5" i="1"/>
  <c r="G5" i="1"/>
  <c r="I10" i="1"/>
  <c r="J12" i="1"/>
  <c r="G12" i="1"/>
  <c r="H12" i="1" s="1"/>
  <c r="J6" i="1"/>
  <c r="J14" i="1"/>
  <c r="G11" i="1"/>
  <c r="I6" i="1"/>
  <c r="I14" i="1"/>
  <c r="E3" i="1"/>
  <c r="E16" i="1"/>
  <c r="K3" i="1" l="1"/>
  <c r="J3" i="1"/>
  <c r="J8" i="1" s="1"/>
  <c r="G3" i="1"/>
  <c r="H3" i="1" s="1"/>
  <c r="I3" i="1" s="1"/>
  <c r="K16" i="1"/>
  <c r="K8" i="1"/>
  <c r="I4" i="1"/>
  <c r="G13" i="1"/>
  <c r="G16" i="1" s="1"/>
  <c r="H11" i="1"/>
  <c r="H5" i="1"/>
  <c r="J16" i="1"/>
  <c r="H8" i="1" l="1"/>
  <c r="G8" i="1"/>
  <c r="G17" i="1" s="1"/>
  <c r="G19" i="1" s="1"/>
  <c r="I13" i="1"/>
  <c r="I16" i="1" s="1"/>
  <c r="H13" i="1"/>
  <c r="H16" i="1" s="1"/>
  <c r="I8" i="1"/>
  <c r="K17" i="1"/>
  <c r="K19" i="1" s="1"/>
  <c r="J17" i="1"/>
  <c r="J19" i="1" s="1"/>
  <c r="H17" i="1" l="1"/>
  <c r="H19" i="1" s="1"/>
  <c r="I17" i="1"/>
  <c r="I19" i="1" s="1"/>
</calcChain>
</file>

<file path=xl/comments1.xml><?xml version="1.0" encoding="utf-8"?>
<comments xmlns="http://schemas.openxmlformats.org/spreadsheetml/2006/main">
  <authors>
    <author>farhangcd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روزانه 720 حلقه و ماهانه 18000 حلقه تولید محاسبه شده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روزانه 720 حلقه و ماهانه 18000 حلقه تولید محاسبه شده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روزانه 360 حلقه و ماهانه 9360 حلقه تولید محاسبه شده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روزانه 140 حلقه و ماهانه 3600 حلقه تولید محاسبه شده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روزانه 140 حلقه و ماهانه 3600 حلقه تولید محاسبه شده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B Titr"/>
            <charset val="178"/>
          </rPr>
          <t>در 90 یارد با ضایعات 100 گرم سلفون مصرف میشود و بدون ضایعات 90 گرم مصرف میشود</t>
        </r>
        <r>
          <rPr>
            <sz val="9"/>
            <color indexed="81"/>
            <rFont val="Tahoma"/>
            <charset val="178"/>
          </rPr>
          <t xml:space="preserve">
</t>
        </r>
      </text>
    </comment>
    <comment ref="A4" authorId="0" shapeId="0">
      <text>
        <r>
          <rPr>
            <b/>
            <sz val="10"/>
            <color indexed="81"/>
            <rFont val="B Titr"/>
            <charset val="178"/>
          </rPr>
          <t xml:space="preserve">برای هر گرم سلفون 1.4 درصد چسب مایه مصرف میشود
وزن جامد چسب ضربدر 2.5 برابر با چسب مایع تر مصرف شده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<sst xmlns="http://schemas.openxmlformats.org/spreadsheetml/2006/main" count="27" uniqueCount="27">
  <si>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نام کالا</t>
  </si>
  <si>
    <t xml:space="preserve">سلفون 25 میکرون </t>
  </si>
  <si>
    <t>هزینه حمل</t>
  </si>
  <si>
    <t>چسب مایع</t>
  </si>
  <si>
    <t>بوبین</t>
  </si>
  <si>
    <t>کارتن</t>
  </si>
  <si>
    <t>شیرینگ</t>
  </si>
  <si>
    <t>هزینه برق و گاز و آب و...</t>
  </si>
  <si>
    <t>اجاره سوله</t>
  </si>
  <si>
    <t>دستمزد</t>
  </si>
  <si>
    <t>سربار تولید</t>
  </si>
  <si>
    <t>هزینه های یک ماهه تولید</t>
  </si>
  <si>
    <t>جمع هزینه ها</t>
  </si>
  <si>
    <t>قیمت تمام شده کالای خریداری شده</t>
  </si>
  <si>
    <t>کارکرد هر روز 8 ساعت ماهانه 26 روز</t>
  </si>
  <si>
    <t>جمع مواد اولیه</t>
  </si>
  <si>
    <t>180یارد 40 میکرون</t>
  </si>
  <si>
    <t>سود مورد انتظار</t>
  </si>
  <si>
    <t>قیمت تمام شده هر حلقه بدون سود</t>
  </si>
  <si>
    <t>خرید غیر رسمی</t>
  </si>
  <si>
    <t>خرید رسمی</t>
  </si>
  <si>
    <t>قیمت فروش</t>
  </si>
  <si>
    <t>90یارد 40 میکرون185گرم با بوبین</t>
  </si>
  <si>
    <t>90یارد 45 میکرون195گرم با بوبین</t>
  </si>
  <si>
    <t>500یارد 850 گرمی</t>
  </si>
  <si>
    <t>ضایعات تولید</t>
  </si>
  <si>
    <t>500یارد 750 گرمی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</si>
</sst>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8"/>
      <scheme val="minor"/>
    </font>
    <font>
      <sz val="11"/>
      <color theme="1"/>
      <name val="B Tit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B Titr"/>
      <charset val="178"/>
    </font>
    <font>
      <b/>
      <sz val="20"/>
      <color theme="1"/>
      <name val="B Titr"/>
      <charset val="178"/>
    </font>
    <font>
      <sz val="9"/>
      <color indexed="81"/>
      <name val="Tahoma"/>
      <charset val="178"/>
    </font>
    <font>
      <b/>
      <sz val="9"/>
      <color indexed="81"/>
      <name val="B Titr"/>
      <charset val="178"/>
    </font>
    <font>
      <b/>
      <sz val="10"/>
      <color indexed="81"/>
      <name val="B Titr"/>
      <charset val="178"/>
    </font>
    <font>
      <b/>
      <sz val="9"/>
      <color theme="1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rightToLeft="1" tabSelected="1" zoomScale="91" zoomScaleNormal="91" workbookViewId="0">
      <pane ySplit="1" topLeftCell="A2" activePane="bottomLeft" state="frozen"/>
      <selection pane="bottomLeft"/>
    </sheetView>
  </sheetViews>
  <sheetFormatPr defaultRowHeight="22.5" x14ac:dyDescent="0.6"/>
  <cols>
    <col min="1" max="1" width="24.5" style="1" customWidth="1"/>
    <col min="2" max="2" width="15" style="1" customWidth="1"/>
    <col min="3" max="3" width="9.875" style="2" bestFit="1" customWidth="1"/>
    <col min="4" max="4" width="9" style="2"/>
    <col min="5" max="5" width="25.875" style="2" bestFit="1" customWidth="1"/>
    <col min="6" max="6" width="9" style="2" customWidth="1"/>
    <col min="7" max="7" width="19.875" style="2" bestFit="1" customWidth="1"/>
    <col min="8" max="8" width="19.625" style="2" customWidth="1"/>
    <col min="9" max="9" width="14.625" style="2" bestFit="1" customWidth="1"/>
    <col min="10" max="11" width="14.375" style="1" bestFit="1" customWidth="1"/>
    <col min="12" max="16384" width="9" style="1"/>
  </cols>
  <sheetData>
    <row r="1" spans="1:11" ht="23.25" customHeight="1" x14ac:dyDescent="0.6">
      <c r="A1" s="3" t="s">
        <v>0</v>
      </c>
      <c r="B1" s="3" t="s">
        <v>19</v>
      </c>
      <c r="C1" s="4" t="s">
        <v>20</v>
      </c>
      <c r="D1" s="4" t="s">
        <v>2</v>
      </c>
      <c r="E1" s="19" t="s">
        <v>13</v>
      </c>
      <c r="F1" s="19"/>
      <c r="G1" s="13" t="s">
        <v>22</v>
      </c>
      <c r="H1" s="13" t="s">
        <v>23</v>
      </c>
      <c r="I1" s="4" t="s">
        <v>16</v>
      </c>
      <c r="J1" s="3" t="s">
        <v>24</v>
      </c>
      <c r="K1" s="3" t="s">
        <v>26</v>
      </c>
    </row>
    <row r="2" spans="1:11" ht="3.75" customHeight="1" x14ac:dyDescent="0.6"/>
    <row r="3" spans="1:11" x14ac:dyDescent="0.6">
      <c r="A3" s="3" t="s">
        <v>1</v>
      </c>
      <c r="B3" s="3">
        <v>48500</v>
      </c>
      <c r="C3" s="4">
        <f>(B3*9/100)+600+B3</f>
        <v>53465</v>
      </c>
      <c r="D3" s="4">
        <f>2000000/3000</f>
        <v>666.66666666666663</v>
      </c>
      <c r="E3" s="20">
        <f>D3+C3</f>
        <v>54131.666666666664</v>
      </c>
      <c r="F3" s="20"/>
      <c r="G3" s="7">
        <f>(E3*0.09)</f>
        <v>4871.8499999999995</v>
      </c>
      <c r="H3" s="7">
        <f>G3</f>
        <v>4871.8499999999995</v>
      </c>
      <c r="I3" s="7">
        <f>H3*2</f>
        <v>9743.6999999999989</v>
      </c>
      <c r="J3" s="7">
        <f>(E3*0.5053763441)</f>
        <v>27356.863800039831</v>
      </c>
      <c r="K3" s="7">
        <f>(E3*0.505)</f>
        <v>27336.491666666665</v>
      </c>
    </row>
    <row r="4" spans="1:11" x14ac:dyDescent="0.6">
      <c r="A4" s="3" t="s">
        <v>3</v>
      </c>
      <c r="B4" s="11">
        <v>35000</v>
      </c>
      <c r="C4" s="15">
        <f>(B4*9/100)+B4</f>
        <v>38150</v>
      </c>
      <c r="D4" s="4">
        <f>70000/190</f>
        <v>368.42105263157896</v>
      </c>
      <c r="E4" s="20">
        <f t="shared" ref="E4:E14" si="0">D4+C4</f>
        <v>38518.42105263158</v>
      </c>
      <c r="F4" s="20"/>
      <c r="G4" s="7">
        <f>(E4*0.13)</f>
        <v>5007.3947368421059</v>
      </c>
      <c r="H4" s="7">
        <f>(E4*0.16)</f>
        <v>6162.9473684210534</v>
      </c>
      <c r="I4" s="7">
        <f>G4*2</f>
        <v>10014.789473684212</v>
      </c>
      <c r="J4" s="7">
        <f>(E4*0.65)</f>
        <v>25036.973684210527</v>
      </c>
      <c r="K4" s="7">
        <f>(E4*0.5)</f>
        <v>19259.21052631579</v>
      </c>
    </row>
    <row r="5" spans="1:11" x14ac:dyDescent="0.6">
      <c r="A5" s="3" t="s">
        <v>4</v>
      </c>
      <c r="B5" s="11">
        <v>8500</v>
      </c>
      <c r="C5" s="4">
        <f>B5</f>
        <v>8500</v>
      </c>
      <c r="D5" s="4">
        <v>300</v>
      </c>
      <c r="E5" s="20">
        <f t="shared" si="0"/>
        <v>8800</v>
      </c>
      <c r="F5" s="20"/>
      <c r="G5" s="7">
        <f>(E5*0.03)</f>
        <v>264</v>
      </c>
      <c r="H5" s="7">
        <f>G5</f>
        <v>264</v>
      </c>
      <c r="I5" s="7">
        <f>(E5*0.03)</f>
        <v>264</v>
      </c>
      <c r="J5" s="7">
        <f>(E5*0.03)</f>
        <v>264</v>
      </c>
      <c r="K5" s="7">
        <f>(E5*0.03)</f>
        <v>264</v>
      </c>
    </row>
    <row r="6" spans="1:11" x14ac:dyDescent="0.6">
      <c r="A6" s="3" t="s">
        <v>5</v>
      </c>
      <c r="B6" s="11">
        <v>4600</v>
      </c>
      <c r="C6" s="4">
        <f>B6</f>
        <v>4600</v>
      </c>
      <c r="D6" s="4">
        <f>60000/500</f>
        <v>120</v>
      </c>
      <c r="E6" s="20">
        <f t="shared" si="0"/>
        <v>4720</v>
      </c>
      <c r="F6" s="20"/>
      <c r="G6" s="7">
        <f>(E6/60)</f>
        <v>78.666666666666671</v>
      </c>
      <c r="H6" s="7">
        <f t="shared" ref="H6:H7" si="1">G6</f>
        <v>78.666666666666671</v>
      </c>
      <c r="I6" s="7">
        <f>(E6/45)</f>
        <v>104.88888888888889</v>
      </c>
      <c r="J6" s="7">
        <f>(E6/20)</f>
        <v>236</v>
      </c>
      <c r="K6" s="7">
        <f>(E6/20)</f>
        <v>236</v>
      </c>
    </row>
    <row r="7" spans="1:11" x14ac:dyDescent="0.6">
      <c r="A7" s="3" t="s">
        <v>6</v>
      </c>
      <c r="B7" s="11">
        <v>48000</v>
      </c>
      <c r="C7" s="4">
        <f>B7</f>
        <v>48000</v>
      </c>
      <c r="D7" s="4">
        <v>0</v>
      </c>
      <c r="E7" s="20">
        <f t="shared" si="0"/>
        <v>48000</v>
      </c>
      <c r="F7" s="20"/>
      <c r="G7" s="7">
        <f>(E7*0.0025)</f>
        <v>120</v>
      </c>
      <c r="H7" s="7">
        <f t="shared" si="1"/>
        <v>120</v>
      </c>
      <c r="I7" s="7">
        <v>0</v>
      </c>
      <c r="J7" s="7">
        <v>0</v>
      </c>
      <c r="K7" s="7">
        <v>0</v>
      </c>
    </row>
    <row r="8" spans="1:11" ht="27.75" customHeight="1" x14ac:dyDescent="0.6">
      <c r="A8" s="18" t="s">
        <v>15</v>
      </c>
      <c r="B8" s="18"/>
      <c r="C8" s="18"/>
      <c r="D8" s="18"/>
      <c r="E8" s="18"/>
      <c r="F8" s="18"/>
      <c r="G8" s="4">
        <f>SUM(G3:G7)</f>
        <v>10341.911403508771</v>
      </c>
      <c r="H8" s="12">
        <f>SUM(H3:H7)</f>
        <v>11497.464035087718</v>
      </c>
      <c r="I8" s="4">
        <f>SUM(I3:I7)</f>
        <v>20127.378362573101</v>
      </c>
      <c r="J8" s="4">
        <f>SUM(J3:J7)</f>
        <v>52893.837484250354</v>
      </c>
      <c r="K8" s="14">
        <f>SUM(K3:K7)</f>
        <v>47095.702192982455</v>
      </c>
    </row>
    <row r="9" spans="1:11" x14ac:dyDescent="0.6">
      <c r="A9" s="16" t="s">
        <v>11</v>
      </c>
      <c r="B9" s="16"/>
      <c r="C9" s="16"/>
      <c r="D9" s="16"/>
      <c r="E9" s="16"/>
      <c r="F9" s="16"/>
      <c r="G9" s="7">
        <f t="shared" ref="G9" si="2">(E9*0.0025)</f>
        <v>0</v>
      </c>
      <c r="H9" s="7">
        <f>G9</f>
        <v>0</v>
      </c>
      <c r="I9" s="7">
        <f>(F9*0.0025)</f>
        <v>0</v>
      </c>
      <c r="J9" s="8">
        <v>0</v>
      </c>
      <c r="K9" s="8">
        <v>0</v>
      </c>
    </row>
    <row r="10" spans="1:11" x14ac:dyDescent="0.6">
      <c r="A10" s="21" t="s">
        <v>8</v>
      </c>
      <c r="B10" s="22"/>
      <c r="C10" s="6">
        <v>1200000</v>
      </c>
      <c r="D10" s="6">
        <v>0</v>
      </c>
      <c r="E10" s="17">
        <f t="shared" si="0"/>
        <v>1200000</v>
      </c>
      <c r="F10" s="17"/>
      <c r="G10" s="7">
        <f>(E10/18000)</f>
        <v>66.666666666666671</v>
      </c>
      <c r="H10" s="7">
        <f t="shared" ref="H10:H14" si="3">G10</f>
        <v>66.666666666666671</v>
      </c>
      <c r="I10" s="7">
        <f>(E10/9360)</f>
        <v>128.2051282051282</v>
      </c>
      <c r="J10" s="7">
        <f>(E10/3600)</f>
        <v>333.33333333333331</v>
      </c>
      <c r="K10" s="7">
        <f>(E10/3600)</f>
        <v>333.33333333333331</v>
      </c>
    </row>
    <row r="11" spans="1:11" x14ac:dyDescent="0.6">
      <c r="A11" s="21" t="s">
        <v>7</v>
      </c>
      <c r="B11" s="22"/>
      <c r="C11" s="6">
        <v>800000</v>
      </c>
      <c r="D11" s="6">
        <v>0</v>
      </c>
      <c r="E11" s="17">
        <f t="shared" si="0"/>
        <v>800000</v>
      </c>
      <c r="F11" s="17"/>
      <c r="G11" s="7">
        <f t="shared" ref="G11:G14" si="4">(E11/18000)</f>
        <v>44.444444444444443</v>
      </c>
      <c r="H11" s="7">
        <f t="shared" si="3"/>
        <v>44.444444444444443</v>
      </c>
      <c r="I11" s="7">
        <f>(E11/9360)</f>
        <v>85.470085470085465</v>
      </c>
      <c r="J11" s="7">
        <f>(E11/3600)</f>
        <v>222.22222222222223</v>
      </c>
      <c r="K11" s="7">
        <f>(E11/3600)</f>
        <v>222.22222222222223</v>
      </c>
    </row>
    <row r="12" spans="1:11" x14ac:dyDescent="0.6">
      <c r="A12" s="21" t="s">
        <v>9</v>
      </c>
      <c r="B12" s="22"/>
      <c r="C12" s="6">
        <v>3200000</v>
      </c>
      <c r="D12" s="6">
        <v>0</v>
      </c>
      <c r="E12" s="17">
        <f t="shared" si="0"/>
        <v>3200000</v>
      </c>
      <c r="F12" s="17"/>
      <c r="G12" s="7">
        <f t="shared" si="4"/>
        <v>177.77777777777777</v>
      </c>
      <c r="H12" s="7">
        <f t="shared" si="3"/>
        <v>177.77777777777777</v>
      </c>
      <c r="I12" s="7">
        <f>(E12/9360)</f>
        <v>341.88034188034186</v>
      </c>
      <c r="J12" s="7">
        <f>(E12/3600)</f>
        <v>888.88888888888891</v>
      </c>
      <c r="K12" s="7">
        <f>(E12/3600)</f>
        <v>888.88888888888891</v>
      </c>
    </row>
    <row r="13" spans="1:11" x14ac:dyDescent="0.6">
      <c r="A13" s="21" t="s">
        <v>25</v>
      </c>
      <c r="B13" s="22"/>
      <c r="C13" s="6">
        <v>0</v>
      </c>
      <c r="D13" s="6">
        <v>0</v>
      </c>
      <c r="E13" s="17">
        <v>0</v>
      </c>
      <c r="F13" s="17"/>
      <c r="G13" s="7">
        <f>(G3+G4)/1000*11</f>
        <v>108.67169210526316</v>
      </c>
      <c r="H13" s="7">
        <f>(H3+H4)/1000*12</f>
        <v>132.41756842105261</v>
      </c>
      <c r="I13" s="7">
        <f>(I3+I4)/1000*22</f>
        <v>434.68676842105265</v>
      </c>
      <c r="J13" s="7">
        <v>0</v>
      </c>
      <c r="K13" s="7">
        <v>0</v>
      </c>
    </row>
    <row r="14" spans="1:11" x14ac:dyDescent="0.6">
      <c r="A14" s="21" t="s">
        <v>10</v>
      </c>
      <c r="B14" s="22"/>
      <c r="C14" s="6">
        <v>500000</v>
      </c>
      <c r="D14" s="6">
        <v>0</v>
      </c>
      <c r="E14" s="17">
        <f t="shared" si="0"/>
        <v>500000</v>
      </c>
      <c r="F14" s="17"/>
      <c r="G14" s="7">
        <f t="shared" si="4"/>
        <v>27.777777777777779</v>
      </c>
      <c r="H14" s="7">
        <f t="shared" si="3"/>
        <v>27.777777777777779</v>
      </c>
      <c r="I14" s="7">
        <f>(E14/9360)</f>
        <v>53.418803418803421</v>
      </c>
      <c r="J14" s="7">
        <f>(E14/3600)</f>
        <v>138.88888888888889</v>
      </c>
      <c r="K14" s="7">
        <f>(E14/3600)</f>
        <v>138.88888888888889</v>
      </c>
    </row>
    <row r="15" spans="1:11" ht="4.5" customHeight="1" x14ac:dyDescent="0.6"/>
    <row r="16" spans="1:11" x14ac:dyDescent="0.6">
      <c r="A16" s="5" t="s">
        <v>12</v>
      </c>
      <c r="B16" s="5"/>
      <c r="C16" s="6">
        <v>0</v>
      </c>
      <c r="D16" s="6">
        <v>0</v>
      </c>
      <c r="E16" s="17">
        <f>SUM(E10:E14)</f>
        <v>5700000</v>
      </c>
      <c r="F16" s="17"/>
      <c r="G16" s="6">
        <f>SUM(G10:G14)</f>
        <v>425.33835877192985</v>
      </c>
      <c r="H16" s="6">
        <f>SUM(H10:H14)</f>
        <v>449.08423508771926</v>
      </c>
      <c r="I16" s="6">
        <f t="shared" ref="I16:J16" si="5">SUM(I10:I14)</f>
        <v>1043.6611273954115</v>
      </c>
      <c r="J16" s="6">
        <f t="shared" si="5"/>
        <v>1583.3333333333333</v>
      </c>
      <c r="K16" s="6">
        <f t="shared" ref="K16" si="6">SUM(K10:K14)</f>
        <v>1583.3333333333333</v>
      </c>
    </row>
    <row r="17" spans="1:11" x14ac:dyDescent="0.6">
      <c r="A17" s="23" t="s">
        <v>14</v>
      </c>
      <c r="B17" s="23"/>
      <c r="C17" s="23"/>
      <c r="D17" s="23"/>
      <c r="E17" s="24" t="s">
        <v>18</v>
      </c>
      <c r="F17" s="24"/>
      <c r="G17" s="9">
        <f>G8+G16</f>
        <v>10767.2497622807</v>
      </c>
      <c r="H17" s="9">
        <f>H16+H8</f>
        <v>11946.548270175437</v>
      </c>
      <c r="I17" s="9">
        <f t="shared" ref="I17:J17" si="7">I8+I16</f>
        <v>21171.039489968512</v>
      </c>
      <c r="J17" s="9">
        <f t="shared" si="7"/>
        <v>54477.17081758369</v>
      </c>
      <c r="K17" s="9">
        <f t="shared" ref="K17" si="8">K8+K16</f>
        <v>48679.035526315791</v>
      </c>
    </row>
    <row r="18" spans="1:11" x14ac:dyDescent="0.6">
      <c r="A18" s="24" t="s">
        <v>17</v>
      </c>
      <c r="B18" s="24"/>
      <c r="C18" s="24"/>
      <c r="D18" s="24"/>
      <c r="E18" s="24"/>
      <c r="F18" s="24"/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33" customHeight="1" x14ac:dyDescent="0.6">
      <c r="A19" s="25" t="s">
        <v>21</v>
      </c>
      <c r="B19" s="25"/>
      <c r="C19" s="25"/>
      <c r="D19" s="25"/>
      <c r="E19" s="25"/>
      <c r="F19" s="25"/>
      <c r="G19" s="10">
        <f>G18+G17</f>
        <v>10767.2497622807</v>
      </c>
      <c r="H19" s="10">
        <f>H17+H18</f>
        <v>11946.548270175437</v>
      </c>
      <c r="I19" s="10">
        <f t="shared" ref="I19:J19" si="9">I18+I17</f>
        <v>21171.039489968512</v>
      </c>
      <c r="J19" s="10">
        <f t="shared" si="9"/>
        <v>54477.17081758369</v>
      </c>
      <c r="K19" s="10">
        <f t="shared" ref="K19" si="10">K18+K17</f>
        <v>48679.035526315791</v>
      </c>
    </row>
  </sheetData>
  <mergeCells count="23">
    <mergeCell ref="A17:D17"/>
    <mergeCell ref="E17:F17"/>
    <mergeCell ref="A18:F18"/>
    <mergeCell ref="A19:F19"/>
    <mergeCell ref="E11:F11"/>
    <mergeCell ref="E12:F12"/>
    <mergeCell ref="E14:F14"/>
    <mergeCell ref="E16:F16"/>
    <mergeCell ref="A11:B11"/>
    <mergeCell ref="A12:B12"/>
    <mergeCell ref="A13:B13"/>
    <mergeCell ref="A14:B14"/>
    <mergeCell ref="E13:F13"/>
    <mergeCell ref="A9:F9"/>
    <mergeCell ref="E10:F10"/>
    <mergeCell ref="A8:F8"/>
    <mergeCell ref="E1:F1"/>
    <mergeCell ref="E3:F3"/>
    <mergeCell ref="E4:F4"/>
    <mergeCell ref="E5:F5"/>
    <mergeCell ref="E6:F6"/>
    <mergeCell ref="E7:F7"/>
    <mergeCell ref="A10:B10"/>
  </mergeCells>
  <pageMargins left="0.7" right="0.7" top="0.75" bottom="0.75" header="0.3" footer="0.3"/>
  <pageSetup orientation="portrait" copies="0" r:id="rId1"/>
  <ignoredErrors>
    <ignoredError sqref="G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قیمت تمام شده چسب ساده</vt:lpstr>
    </vt:vector>
  </TitlesOfParts>
  <Company>Gerdoo.net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farhangcd</dc:creator>
  <cp:lastModifiedBy>farhangcd</cp:lastModifiedBy>
  <dcterms:created xsi:type="dcterms:W3CDTF">2020-06-08T17:36:04Z</dcterms:created>
  <dcterms:modified xsi:type="dcterms:W3CDTF">2020-11-11T17:25:26Z</dcterms:modified>
</cp:coreProperties>
</file>